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1" i="1" l="1"/>
  <c r="C127" i="1" s="1"/>
  <c r="C120" i="1"/>
  <c r="C115" i="1"/>
  <c r="C113" i="1"/>
  <c r="C102" i="1"/>
  <c r="C101" i="1"/>
  <c r="C100" i="1"/>
  <c r="C98" i="1"/>
  <c r="C97" i="1"/>
  <c r="C94" i="1"/>
  <c r="C87" i="1"/>
  <c r="C79" i="1" s="1"/>
  <c r="C76" i="1" s="1"/>
  <c r="C81" i="1"/>
  <c r="C80" i="1"/>
  <c r="C75" i="1"/>
  <c r="C92" i="1" s="1"/>
  <c r="C69" i="1"/>
  <c r="C62" i="1"/>
  <c r="C123" i="1" s="1"/>
  <c r="C42" i="1"/>
  <c r="C30" i="1"/>
  <c r="C24" i="1"/>
  <c r="C20" i="1"/>
  <c r="C119" i="1" s="1"/>
  <c r="C118" i="1" s="1"/>
  <c r="C17" i="1"/>
  <c r="C96" i="1" s="1"/>
  <c r="C16" i="1"/>
  <c r="C114" i="1" s="1"/>
  <c r="C4" i="1"/>
  <c r="C128" i="1" l="1"/>
  <c r="C112" i="1"/>
  <c r="C126" i="1"/>
  <c r="C95" i="1"/>
  <c r="C117" i="1"/>
  <c r="C12" i="1"/>
  <c r="C91" i="1" s="1"/>
  <c r="C93" i="1"/>
  <c r="C125" i="1" l="1"/>
  <c r="C124" i="1" s="1"/>
  <c r="C116" i="1"/>
</calcChain>
</file>

<file path=xl/sharedStrings.xml><?xml version="1.0" encoding="utf-8"?>
<sst xmlns="http://schemas.openxmlformats.org/spreadsheetml/2006/main" count="137" uniqueCount="118">
  <si>
    <t>Школы Бюджет  2025г.</t>
  </si>
  <si>
    <t>Статья</t>
  </si>
  <si>
    <t>Наименование статьи</t>
  </si>
  <si>
    <t>СОШ 1</t>
  </si>
  <si>
    <t>Ст.211</t>
  </si>
  <si>
    <t>Зарплата итого</t>
  </si>
  <si>
    <t>Госстандарт</t>
  </si>
  <si>
    <t>Субсидии(восп.гпд,усп,пдо)</t>
  </si>
  <si>
    <t>IT куб,кванториум</t>
  </si>
  <si>
    <t>Классное руководство</t>
  </si>
  <si>
    <t>ЕДВ советники</t>
  </si>
  <si>
    <t>Советники</t>
  </si>
  <si>
    <t>ГИА</t>
  </si>
  <si>
    <t>Ст.213</t>
  </si>
  <si>
    <t xml:space="preserve">Начисление </t>
  </si>
  <si>
    <t>IT куб</t>
  </si>
  <si>
    <t>Ст.221</t>
  </si>
  <si>
    <t>Услуги связи</t>
  </si>
  <si>
    <t>абон.плата</t>
  </si>
  <si>
    <t>интернет</t>
  </si>
  <si>
    <t>Ст.222</t>
  </si>
  <si>
    <t>Трансп.расх.</t>
  </si>
  <si>
    <t>Ст.223</t>
  </si>
  <si>
    <t>Ком.услуги (на 9%)</t>
  </si>
  <si>
    <t>тепло ( с учетом повышения на 9%)</t>
  </si>
  <si>
    <t>газ ( с учетом повышения на 7%)</t>
  </si>
  <si>
    <t>свет ( с учетом повышения на 7%)</t>
  </si>
  <si>
    <t>вода ( с учетом повышения на 7%)</t>
  </si>
  <si>
    <t>вывоз мусора</t>
  </si>
  <si>
    <t>Ст.225</t>
  </si>
  <si>
    <t>Услуги по сод. пом.</t>
  </si>
  <si>
    <t>кап.ремонт</t>
  </si>
  <si>
    <t>дезинфекция,дезинфекция труб</t>
  </si>
  <si>
    <t>измерит.работы, ОПРЕСОВКА</t>
  </si>
  <si>
    <t>проверка весов</t>
  </si>
  <si>
    <t xml:space="preserve"> глонасс</t>
  </si>
  <si>
    <t>заправка картр.</t>
  </si>
  <si>
    <t>обслуж.лифтов</t>
  </si>
  <si>
    <t>обслуж.сист.видеонаблюдения</t>
  </si>
  <si>
    <t xml:space="preserve">усл.прачечной </t>
  </si>
  <si>
    <t>обсл.системы вентиляции</t>
  </si>
  <si>
    <t>обсл.пож.сигнал.</t>
  </si>
  <si>
    <t>Ст.226</t>
  </si>
  <si>
    <t>Прочие услуги</t>
  </si>
  <si>
    <t>Кванториум, IT куб</t>
  </si>
  <si>
    <t>услуги по бухгалтерскому учету (госстанд.)</t>
  </si>
  <si>
    <t>повыш. квал. педраб</t>
  </si>
  <si>
    <t>техобслуж.тревож.кнопки на автобусе</t>
  </si>
  <si>
    <t>вневедом.охрана (3552,12 в м.)</t>
  </si>
  <si>
    <t>организ.производст.контроля</t>
  </si>
  <si>
    <t>медосмотр (факт 2024г.)</t>
  </si>
  <si>
    <t>медосмотр водителей</t>
  </si>
  <si>
    <t>электр. подпись, ПО (госзакупки)</t>
  </si>
  <si>
    <t>автострахование (15т.  на одно авто )</t>
  </si>
  <si>
    <t>техосмотр (20 тыс на одно авто)</t>
  </si>
  <si>
    <t xml:space="preserve">  СОУТ,сайт</t>
  </si>
  <si>
    <t>обучение по охр.труда, ФИС ДРО</t>
  </si>
  <si>
    <t>ЧОП(10мес.)</t>
  </si>
  <si>
    <t>СРЕДА</t>
  </si>
  <si>
    <t>лицензирование,антивирус,утилизация</t>
  </si>
  <si>
    <t>Ст.263</t>
  </si>
  <si>
    <t>компенсация питания детям ОВЗ</t>
  </si>
  <si>
    <t>компенсация питания детям ОВЗ посещ.школы</t>
  </si>
  <si>
    <t>Питание детям СВО</t>
  </si>
  <si>
    <t>Ст.290</t>
  </si>
  <si>
    <t>Прочие расходы</t>
  </si>
  <si>
    <t>налог на землю</t>
  </si>
  <si>
    <t>налог на имущество</t>
  </si>
  <si>
    <t>тр.налог</t>
  </si>
  <si>
    <t>негативное возд.</t>
  </si>
  <si>
    <t>исп.предпис.по противопож.безопасности</t>
  </si>
  <si>
    <t>организация конкурсов,соревнований</t>
  </si>
  <si>
    <t>Ст.310</t>
  </si>
  <si>
    <t>Основные средства</t>
  </si>
  <si>
    <t>мебель и прочее</t>
  </si>
  <si>
    <t>генератор</t>
  </si>
  <si>
    <t>спортинвентарь</t>
  </si>
  <si>
    <t>компьютерная и оргтехника (ОГЭ,ЕГЭ)</t>
  </si>
  <si>
    <t>Комплек оборуд.для физики</t>
  </si>
  <si>
    <t>госстандарт (0,15*числ.уч-ся)</t>
  </si>
  <si>
    <t>Ст.340</t>
  </si>
  <si>
    <t>Матер.запасы</t>
  </si>
  <si>
    <t>МБ</t>
  </si>
  <si>
    <t>питание 1-11 кл 10(150,3*кол.уч.посещ.сош)</t>
  </si>
  <si>
    <t>1-4 кл.</t>
  </si>
  <si>
    <t>питание 1-4 кл.ФБ 74,89руб. (76,42)</t>
  </si>
  <si>
    <t>матзатраты всего,в т.числе:</t>
  </si>
  <si>
    <t>моющие средства (1,5 на 1кл.)</t>
  </si>
  <si>
    <t>канц.товары (200р. на 1кл.)</t>
  </si>
  <si>
    <t>медикаменты</t>
  </si>
  <si>
    <t xml:space="preserve">мат затраты </t>
  </si>
  <si>
    <t>обмундирование новобранцев</t>
  </si>
  <si>
    <t>мягкий инвентарь,спорт инв.</t>
  </si>
  <si>
    <t xml:space="preserve">посуда </t>
  </si>
  <si>
    <t>хоз.товары (1.5 т. на 1кл.)</t>
  </si>
  <si>
    <t>гсм</t>
  </si>
  <si>
    <t>гсм для генератора</t>
  </si>
  <si>
    <t>зап.части (карта водителя 16 сош)</t>
  </si>
  <si>
    <t>Всего расходы бюджет</t>
  </si>
  <si>
    <t>Субсидия</t>
  </si>
  <si>
    <t>питание 1-4</t>
  </si>
  <si>
    <t>Модернизация системы образования</t>
  </si>
  <si>
    <t>ОВЗ</t>
  </si>
  <si>
    <t>ОВЗ посещ.школу</t>
  </si>
  <si>
    <t>сс</t>
  </si>
  <si>
    <t>Количество учащихся всего</t>
  </si>
  <si>
    <t>количество классов на 1.09.2024г.</t>
  </si>
  <si>
    <t>учащиеся 1-4 кл.</t>
  </si>
  <si>
    <t>учащиеся 5-11 дети льготники</t>
  </si>
  <si>
    <r>
      <t xml:space="preserve">дети с овз на дому на </t>
    </r>
    <r>
      <rPr>
        <b/>
        <sz val="10"/>
        <color rgb="FFFF0000"/>
        <rFont val="Arial Cyr"/>
        <charset val="204"/>
      </rPr>
      <t>01.12.24г.</t>
    </r>
  </si>
  <si>
    <t>вид р.</t>
  </si>
  <si>
    <t>всего</t>
  </si>
  <si>
    <t>госст</t>
  </si>
  <si>
    <t>целевые</t>
  </si>
  <si>
    <t>субс</t>
  </si>
  <si>
    <t>итого</t>
  </si>
  <si>
    <t>целевые(кл.рук.,сов.,гиа)</t>
  </si>
  <si>
    <t>ОВЗ  пит.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</si>
</sst>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0000"/>
    <numFmt numFmtId="166" formatCode="0.000"/>
    <numFmt numFmtId="167" formatCode="0.0000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color rgb="FFFF0000"/>
      <name val="Arial Cyr"/>
      <charset val="204"/>
    </font>
    <font>
      <b/>
      <sz val="10"/>
      <color theme="1"/>
      <name val="Arial Cyr"/>
      <charset val="204"/>
    </font>
    <font>
      <sz val="10"/>
      <color theme="1"/>
      <name val="Arial Cyr"/>
      <charset val="204"/>
    </font>
    <font>
      <b/>
      <sz val="11"/>
      <color rgb="FFFF0000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8" tint="-0.249977111117893"/>
      <name val="Arial Cyr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rgb="FFFF00FF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</font>
    <font>
      <sz val="11"/>
      <color rgb="FF00B050"/>
      <name val="Calibri"/>
      <family val="2"/>
      <charset val="204"/>
    </font>
    <font>
      <b/>
      <sz val="11"/>
      <name val="Calibri"/>
      <family val="2"/>
      <charset val="204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Fill="1"/>
    <xf numFmtId="0" fontId="3" fillId="0" borderId="1" xfId="0" applyFont="1" applyBorder="1"/>
    <xf numFmtId="0" fontId="3" fillId="0" borderId="1" xfId="0" applyFont="1" applyBorder="1" applyAlignment="1"/>
    <xf numFmtId="164" fontId="4" fillId="0" borderId="1" xfId="0" applyNumberFormat="1" applyFont="1" applyFill="1" applyBorder="1"/>
    <xf numFmtId="0" fontId="3" fillId="0" borderId="2" xfId="0" applyFont="1" applyBorder="1"/>
    <xf numFmtId="164" fontId="3" fillId="2" borderId="2" xfId="0" applyNumberFormat="1" applyFont="1" applyFill="1" applyBorder="1"/>
    <xf numFmtId="0" fontId="5" fillId="3" borderId="3" xfId="0" applyFont="1" applyFill="1" applyBorder="1"/>
    <xf numFmtId="165" fontId="6" fillId="3" borderId="3" xfId="0" applyNumberFormat="1" applyFont="1" applyFill="1" applyBorder="1"/>
    <xf numFmtId="0" fontId="5" fillId="0" borderId="3" xfId="0" applyFont="1" applyFill="1" applyBorder="1"/>
    <xf numFmtId="165" fontId="5" fillId="0" borderId="3" xfId="0" applyNumberFormat="1" applyFont="1" applyFill="1" applyBorder="1"/>
    <xf numFmtId="0" fontId="3" fillId="0" borderId="3" xfId="0" applyFont="1" applyFill="1" applyBorder="1"/>
    <xf numFmtId="0" fontId="6" fillId="4" borderId="3" xfId="0" applyFont="1" applyFill="1" applyBorder="1"/>
    <xf numFmtId="165" fontId="6" fillId="0" borderId="3" xfId="0" applyNumberFormat="1" applyFont="1" applyFill="1" applyBorder="1"/>
    <xf numFmtId="0" fontId="6" fillId="0" borderId="3" xfId="0" applyFont="1" applyFill="1" applyBorder="1"/>
    <xf numFmtId="165" fontId="6" fillId="0" borderId="4" xfId="0" applyNumberFormat="1" applyFont="1" applyFill="1" applyBorder="1"/>
    <xf numFmtId="0" fontId="3" fillId="4" borderId="3" xfId="0" applyFont="1" applyFill="1" applyBorder="1"/>
    <xf numFmtId="165" fontId="3" fillId="4" borderId="4" xfId="0" applyNumberFormat="1" applyFont="1" applyFill="1" applyBorder="1"/>
    <xf numFmtId="0" fontId="0" fillId="4" borderId="0" xfId="0" applyFill="1"/>
    <xf numFmtId="0" fontId="5" fillId="4" borderId="3" xfId="0" applyFont="1" applyFill="1" applyBorder="1"/>
    <xf numFmtId="165" fontId="5" fillId="4" borderId="3" xfId="0" applyNumberFormat="1" applyFont="1" applyFill="1" applyBorder="1"/>
    <xf numFmtId="165" fontId="6" fillId="4" borderId="3" xfId="0" applyNumberFormat="1" applyFont="1" applyFill="1" applyBorder="1"/>
    <xf numFmtId="165" fontId="6" fillId="5" borderId="3" xfId="0" applyNumberFormat="1" applyFont="1" applyFill="1" applyBorder="1"/>
    <xf numFmtId="166" fontId="0" fillId="0" borderId="0" xfId="0" applyNumberFormat="1"/>
    <xf numFmtId="0" fontId="3" fillId="3" borderId="3" xfId="0" applyFont="1" applyFill="1" applyBorder="1"/>
    <xf numFmtId="165" fontId="3" fillId="3" borderId="3" xfId="0" applyNumberFormat="1" applyFont="1" applyFill="1" applyBorder="1"/>
    <xf numFmtId="0" fontId="0" fillId="0" borderId="3" xfId="0" applyBorder="1"/>
    <xf numFmtId="165" fontId="7" fillId="0" borderId="3" xfId="0" applyNumberFormat="1" applyFont="1" applyFill="1" applyBorder="1"/>
    <xf numFmtId="0" fontId="8" fillId="0" borderId="3" xfId="0" applyFont="1" applyBorder="1"/>
    <xf numFmtId="0" fontId="9" fillId="0" borderId="3" xfId="0" applyFont="1" applyBorder="1"/>
    <xf numFmtId="165" fontId="4" fillId="0" borderId="3" xfId="0" applyNumberFormat="1" applyFont="1" applyFill="1" applyBorder="1"/>
    <xf numFmtId="0" fontId="3" fillId="6" borderId="3" xfId="0" applyFont="1" applyFill="1" applyBorder="1"/>
    <xf numFmtId="0" fontId="4" fillId="6" borderId="3" xfId="0" applyFont="1" applyFill="1" applyBorder="1"/>
    <xf numFmtId="165" fontId="4" fillId="3" borderId="3" xfId="0" applyNumberFormat="1" applyFont="1" applyFill="1" applyBorder="1"/>
    <xf numFmtId="0" fontId="10" fillId="0" borderId="0" xfId="0" applyFont="1"/>
    <xf numFmtId="0" fontId="0" fillId="0" borderId="3" xfId="0" applyFill="1" applyBorder="1"/>
    <xf numFmtId="4" fontId="0" fillId="0" borderId="3" xfId="0" applyNumberFormat="1" applyFill="1" applyBorder="1"/>
    <xf numFmtId="4" fontId="0" fillId="0" borderId="3" xfId="0" applyNumberFormat="1" applyBorder="1"/>
    <xf numFmtId="165" fontId="11" fillId="0" borderId="3" xfId="0" applyNumberFormat="1" applyFont="1" applyFill="1" applyBorder="1"/>
    <xf numFmtId="165" fontId="7" fillId="4" borderId="3" xfId="0" applyNumberFormat="1" applyFont="1" applyFill="1" applyBorder="1"/>
    <xf numFmtId="0" fontId="12" fillId="0" borderId="3" xfId="0" applyFont="1" applyBorder="1"/>
    <xf numFmtId="165" fontId="9" fillId="5" borderId="4" xfId="0" applyNumberFormat="1" applyFont="1" applyFill="1" applyBorder="1"/>
    <xf numFmtId="0" fontId="0" fillId="0" borderId="3" xfId="0" applyFont="1" applyFill="1" applyBorder="1"/>
    <xf numFmtId="0" fontId="0" fillId="0" borderId="3" xfId="0" applyFont="1" applyBorder="1"/>
    <xf numFmtId="165" fontId="0" fillId="5" borderId="4" xfId="0" applyNumberFormat="1" applyFont="1" applyFill="1" applyBorder="1"/>
    <xf numFmtId="0" fontId="0" fillId="0" borderId="3" xfId="0" applyBorder="1" applyAlignment="1">
      <alignment wrapText="1"/>
    </xf>
    <xf numFmtId="165" fontId="9" fillId="5" borderId="3" xfId="0" applyNumberFormat="1" applyFont="1" applyFill="1" applyBorder="1"/>
    <xf numFmtId="165" fontId="3" fillId="0" borderId="3" xfId="0" applyNumberFormat="1" applyFont="1" applyFill="1" applyBorder="1"/>
    <xf numFmtId="0" fontId="13" fillId="0" borderId="3" xfId="0" applyFont="1" applyFill="1" applyBorder="1"/>
    <xf numFmtId="0" fontId="13" fillId="0" borderId="3" xfId="0" applyFont="1" applyBorder="1"/>
    <xf numFmtId="165" fontId="13" fillId="0" borderId="3" xfId="0" applyNumberFormat="1" applyFont="1" applyFill="1" applyBorder="1"/>
    <xf numFmtId="0" fontId="4" fillId="0" borderId="3" xfId="0" applyFont="1" applyFill="1" applyBorder="1"/>
    <xf numFmtId="165" fontId="0" fillId="0" borderId="3" xfId="0" applyNumberFormat="1" applyFont="1" applyFill="1" applyBorder="1"/>
    <xf numFmtId="0" fontId="14" fillId="0" borderId="3" xfId="0" applyFont="1" applyFill="1" applyBorder="1"/>
    <xf numFmtId="0" fontId="12" fillId="0" borderId="3" xfId="0" applyFont="1" applyFill="1" applyBorder="1"/>
    <xf numFmtId="165" fontId="12" fillId="0" borderId="3" xfId="0" applyNumberFormat="1" applyFont="1" applyFill="1" applyBorder="1"/>
    <xf numFmtId="0" fontId="14" fillId="0" borderId="0" xfId="0" applyFont="1" applyFill="1"/>
    <xf numFmtId="0" fontId="15" fillId="0" borderId="3" xfId="0" applyFont="1" applyFill="1" applyBorder="1" applyAlignment="1">
      <alignment wrapText="1"/>
    </xf>
    <xf numFmtId="0" fontId="16" fillId="7" borderId="3" xfId="0" applyFont="1" applyFill="1" applyBorder="1" applyAlignment="1">
      <alignment horizontal="center" wrapText="1"/>
    </xf>
    <xf numFmtId="165" fontId="0" fillId="5" borderId="3" xfId="0" applyNumberFormat="1" applyFont="1" applyFill="1" applyBorder="1" applyAlignment="1">
      <alignment wrapText="1"/>
    </xf>
    <xf numFmtId="0" fontId="16" fillId="0" borderId="3" xfId="0" applyFont="1" applyFill="1" applyBorder="1" applyAlignment="1">
      <alignment horizontal="left" wrapText="1"/>
    </xf>
    <xf numFmtId="165" fontId="0" fillId="0" borderId="3" xfId="0" applyNumberFormat="1" applyFont="1" applyFill="1" applyBorder="1" applyAlignment="1">
      <alignment wrapText="1"/>
    </xf>
    <xf numFmtId="0" fontId="3" fillId="3" borderId="3" xfId="0" applyNumberFormat="1" applyFont="1" applyFill="1" applyBorder="1"/>
    <xf numFmtId="165" fontId="0" fillId="3" borderId="4" xfId="0" applyNumberFormat="1" applyFill="1" applyBorder="1"/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165" fontId="17" fillId="0" borderId="3" xfId="0" applyNumberFormat="1" applyFont="1" applyFill="1" applyBorder="1"/>
    <xf numFmtId="0" fontId="9" fillId="0" borderId="3" xfId="0" applyFont="1" applyBorder="1" applyAlignment="1">
      <alignment horizontal="center"/>
    </xf>
    <xf numFmtId="165" fontId="18" fillId="0" borderId="3" xfId="0" applyNumberFormat="1" applyFont="1" applyFill="1" applyBorder="1"/>
    <xf numFmtId="0" fontId="3" fillId="0" borderId="3" xfId="0" applyFont="1" applyBorder="1"/>
    <xf numFmtId="0" fontId="15" fillId="0" borderId="3" xfId="0" applyFont="1" applyBorder="1"/>
    <xf numFmtId="165" fontId="15" fillId="0" borderId="3" xfId="0" applyNumberFormat="1" applyFont="1" applyBorder="1"/>
    <xf numFmtId="0" fontId="6" fillId="0" borderId="3" xfId="0" applyFont="1" applyBorder="1"/>
    <xf numFmtId="165" fontId="15" fillId="8" borderId="3" xfId="0" applyNumberFormat="1" applyFont="1" applyFill="1" applyBorder="1"/>
    <xf numFmtId="165" fontId="9" fillId="0" borderId="3" xfId="0" applyNumberFormat="1" applyFont="1" applyFill="1" applyBorder="1"/>
    <xf numFmtId="0" fontId="0" fillId="4" borderId="3" xfId="0" applyFill="1" applyBorder="1"/>
    <xf numFmtId="165" fontId="19" fillId="0" borderId="3" xfId="0" applyNumberFormat="1" applyFont="1" applyFill="1" applyBorder="1" applyAlignment="1">
      <alignment wrapText="1"/>
    </xf>
    <xf numFmtId="0" fontId="0" fillId="6" borderId="3" xfId="0" applyFill="1" applyBorder="1"/>
    <xf numFmtId="0" fontId="8" fillId="9" borderId="3" xfId="0" applyFont="1" applyFill="1" applyBorder="1"/>
    <xf numFmtId="0" fontId="5" fillId="9" borderId="3" xfId="0" applyFont="1" applyFill="1" applyBorder="1"/>
    <xf numFmtId="165" fontId="5" fillId="5" borderId="3" xfId="0" applyNumberFormat="1" applyFont="1" applyFill="1" applyBorder="1"/>
    <xf numFmtId="0" fontId="15" fillId="10" borderId="3" xfId="0" applyFont="1" applyFill="1" applyBorder="1"/>
    <xf numFmtId="0" fontId="6" fillId="10" borderId="3" xfId="0" applyFont="1" applyFill="1" applyBorder="1"/>
    <xf numFmtId="165" fontId="3" fillId="10" borderId="3" xfId="0" applyNumberFormat="1" applyFont="1" applyFill="1" applyBorder="1"/>
    <xf numFmtId="0" fontId="15" fillId="0" borderId="3" xfId="0" applyFont="1" applyFill="1" applyBorder="1"/>
    <xf numFmtId="165" fontId="3" fillId="5" borderId="3" xfId="0" applyNumberFormat="1" applyFont="1" applyFill="1" applyBorder="1"/>
    <xf numFmtId="165" fontId="3" fillId="5" borderId="4" xfId="0" applyNumberFormat="1" applyFont="1" applyFill="1" applyBorder="1"/>
    <xf numFmtId="0" fontId="15" fillId="2" borderId="3" xfId="0" applyFont="1" applyFill="1" applyBorder="1"/>
    <xf numFmtId="0" fontId="6" fillId="2" borderId="3" xfId="0" applyFont="1" applyFill="1" applyBorder="1"/>
    <xf numFmtId="165" fontId="6" fillId="2" borderId="4" xfId="0" applyNumberFormat="1" applyFont="1" applyFill="1" applyBorder="1"/>
    <xf numFmtId="0" fontId="6" fillId="5" borderId="4" xfId="0" applyNumberFormat="1" applyFont="1" applyFill="1" applyBorder="1"/>
    <xf numFmtId="0" fontId="15" fillId="0" borderId="0" xfId="0" applyFont="1" applyFill="1"/>
    <xf numFmtId="0" fontId="20" fillId="4" borderId="3" xfId="0" applyFont="1" applyFill="1" applyBorder="1"/>
    <xf numFmtId="0" fontId="0" fillId="4" borderId="3" xfId="0" applyNumberFormat="1" applyFill="1" applyBorder="1" applyAlignment="1">
      <alignment horizontal="center"/>
    </xf>
    <xf numFmtId="0" fontId="20" fillId="0" borderId="3" xfId="0" applyFont="1" applyFill="1" applyBorder="1"/>
    <xf numFmtId="0" fontId="0" fillId="0" borderId="3" xfId="0" applyNumberFormat="1" applyFill="1" applyBorder="1" applyAlignment="1">
      <alignment horizontal="center"/>
    </xf>
    <xf numFmtId="167" fontId="0" fillId="0" borderId="0" xfId="0" applyNumberFormat="1" applyFill="1"/>
    <xf numFmtId="4" fontId="3" fillId="0" borderId="3" xfId="0" applyNumberFormat="1" applyFont="1" applyBorder="1"/>
    <xf numFmtId="0" fontId="0" fillId="7" borderId="3" xfId="0" applyFill="1" applyBorder="1"/>
    <xf numFmtId="4" fontId="0" fillId="7" borderId="3" xfId="0" applyNumberFormat="1" applyFill="1" applyBorder="1"/>
    <xf numFmtId="165" fontId="0" fillId="7" borderId="3" xfId="0" applyNumberFormat="1" applyFill="1" applyBorder="1"/>
    <xf numFmtId="4" fontId="13" fillId="0" borderId="3" xfId="0" applyNumberFormat="1" applyFont="1" applyBorder="1"/>
    <xf numFmtId="165" fontId="21" fillId="0" borderId="3" xfId="0" applyNumberFormat="1" applyFont="1" applyFill="1" applyBorder="1"/>
    <xf numFmtId="4" fontId="2" fillId="0" borderId="3" xfId="0" applyNumberFormat="1" applyFont="1" applyBorder="1"/>
    <xf numFmtId="165" fontId="1" fillId="0" borderId="3" xfId="0" applyNumberFormat="1" applyFont="1" applyFill="1" applyBorder="1"/>
    <xf numFmtId="0" fontId="0" fillId="3" borderId="3" xfId="0" applyFill="1" applyBorder="1"/>
    <xf numFmtId="4" fontId="0" fillId="3" borderId="3" xfId="0" applyNumberFormat="1" applyFill="1" applyBorder="1"/>
    <xf numFmtId="165" fontId="0" fillId="0" borderId="3" xfId="0" applyNumberFormat="1" applyBorder="1"/>
    <xf numFmtId="165" fontId="21" fillId="0" borderId="3" xfId="0" applyNumberFormat="1" applyFont="1" applyBorder="1"/>
    <xf numFmtId="0" fontId="0" fillId="0" borderId="3" xfId="0" applyNumberFormat="1" applyFill="1" applyBorder="1" applyAlignment="1">
      <alignment horizontal="left"/>
    </xf>
    <xf numFmtId="0" fontId="0" fillId="3" borderId="3" xfId="0" applyNumberFormat="1" applyFill="1" applyBorder="1" applyAlignment="1">
      <alignment horizontal="left"/>
    </xf>
    <xf numFmtId="165" fontId="0" fillId="10" borderId="3" xfId="0" applyNumberFormat="1" applyFill="1" applyBorder="1"/>
    <xf numFmtId="165" fontId="1" fillId="3" borderId="3" xfId="0" applyNumberFormat="1" applyFont="1" applyFill="1" applyBorder="1"/>
    <xf numFmtId="165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tabSelected="1" workbookViewId="0">
      <selection sqref="A1:XFD1048576"/>
    </sheetView>
  </sheetViews>
  <sheetFormatPr defaultRowHeight="14.4" x14ac:dyDescent="0.3"/>
  <cols>
    <col min="1" max="1" width="9.44140625" customWidth="1"/>
    <col min="2" max="2" width="43.44140625" customWidth="1"/>
    <col min="3" max="3" width="15.44140625" customWidth="1"/>
  </cols>
  <sheetData>
    <row r="1" spans="1:3" x14ac:dyDescent="0.3">
      <c r="B1" s="1"/>
      <c r="C1" s="1"/>
    </row>
    <row r="2" spans="1:3" ht="15" thickBot="1" x14ac:dyDescent="0.35">
      <c r="A2" s="2"/>
      <c r="B2" s="3" t="s">
        <v>0</v>
      </c>
      <c r="C2" s="4"/>
    </row>
    <row r="3" spans="1:3" x14ac:dyDescent="0.3">
      <c r="A3" s="5" t="s">
        <v>1</v>
      </c>
      <c r="B3" s="5" t="s">
        <v>2</v>
      </c>
      <c r="C3" s="6" t="s">
        <v>3</v>
      </c>
    </row>
    <row r="4" spans="1:3" x14ac:dyDescent="0.3">
      <c r="A4" s="7" t="s">
        <v>4</v>
      </c>
      <c r="B4" s="7" t="s">
        <v>5</v>
      </c>
      <c r="C4" s="8">
        <f t="shared" ref="C4" si="0">C5+C6+C7+C8+C9+C10+C11</f>
        <v>84571.322159999996</v>
      </c>
    </row>
    <row r="5" spans="1:3" x14ac:dyDescent="0.3">
      <c r="A5" s="9"/>
      <c r="B5" s="9" t="s">
        <v>6</v>
      </c>
      <c r="C5" s="10">
        <v>78173.649999999994</v>
      </c>
    </row>
    <row r="6" spans="1:3" ht="28.5" customHeight="1" x14ac:dyDescent="0.3">
      <c r="A6" s="11"/>
      <c r="B6" s="12" t="s">
        <v>7</v>
      </c>
      <c r="C6" s="13">
        <v>807.84</v>
      </c>
    </row>
    <row r="7" spans="1:3" x14ac:dyDescent="0.3">
      <c r="A7" s="11"/>
      <c r="B7" s="14" t="s">
        <v>8</v>
      </c>
      <c r="C7" s="13"/>
    </row>
    <row r="8" spans="1:3" x14ac:dyDescent="0.3">
      <c r="A8" s="11"/>
      <c r="B8" s="14" t="s">
        <v>9</v>
      </c>
      <c r="C8" s="13">
        <v>5040</v>
      </c>
    </row>
    <row r="9" spans="1:3" x14ac:dyDescent="0.3">
      <c r="A9" s="11"/>
      <c r="B9" s="14" t="s">
        <v>10</v>
      </c>
      <c r="C9" s="15">
        <v>60</v>
      </c>
    </row>
    <row r="10" spans="1:3" s="18" customFormat="1" x14ac:dyDescent="0.3">
      <c r="A10" s="16"/>
      <c r="B10" s="12" t="s">
        <v>11</v>
      </c>
      <c r="C10" s="17">
        <v>304.83215999999999</v>
      </c>
    </row>
    <row r="11" spans="1:3" s="18" customFormat="1" x14ac:dyDescent="0.3">
      <c r="A11" s="16"/>
      <c r="B11" s="12" t="s">
        <v>12</v>
      </c>
      <c r="C11" s="17">
        <v>185</v>
      </c>
    </row>
    <row r="12" spans="1:3" x14ac:dyDescent="0.3">
      <c r="A12" s="7" t="s">
        <v>13</v>
      </c>
      <c r="B12" s="7" t="s">
        <v>14</v>
      </c>
      <c r="C12" s="8">
        <f t="shared" ref="C12" si="1">C13+C14+C15+C16+C17+C18+C19</f>
        <v>25540.539999999997</v>
      </c>
    </row>
    <row r="13" spans="1:3" x14ac:dyDescent="0.3">
      <c r="A13" s="19"/>
      <c r="B13" s="19" t="s">
        <v>6</v>
      </c>
      <c r="C13" s="20">
        <v>23608.441999999999</v>
      </c>
    </row>
    <row r="14" spans="1:3" x14ac:dyDescent="0.3">
      <c r="A14" s="16"/>
      <c r="B14" s="12" t="s">
        <v>7</v>
      </c>
      <c r="C14" s="21">
        <v>243.96799999999999</v>
      </c>
    </row>
    <row r="15" spans="1:3" x14ac:dyDescent="0.3">
      <c r="A15" s="16"/>
      <c r="B15" s="14" t="s">
        <v>15</v>
      </c>
      <c r="C15" s="21"/>
    </row>
    <row r="16" spans="1:3" x14ac:dyDescent="0.3">
      <c r="A16" s="11"/>
      <c r="B16" s="14" t="s">
        <v>9</v>
      </c>
      <c r="C16" s="22">
        <f t="shared" ref="C16:C17" si="2">C8*30.2%</f>
        <v>1522.08</v>
      </c>
    </row>
    <row r="17" spans="1:15" x14ac:dyDescent="0.3">
      <c r="A17" s="11"/>
      <c r="B17" s="14" t="s">
        <v>10</v>
      </c>
      <c r="C17" s="22">
        <f t="shared" si="2"/>
        <v>18.12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1:15" x14ac:dyDescent="0.3">
      <c r="A18" s="16"/>
      <c r="B18" s="14" t="s">
        <v>11</v>
      </c>
      <c r="C18" s="22">
        <v>92.06</v>
      </c>
    </row>
    <row r="19" spans="1:15" x14ac:dyDescent="0.3">
      <c r="A19" s="16"/>
      <c r="B19" s="14" t="s">
        <v>12</v>
      </c>
      <c r="C19" s="22">
        <v>55.87</v>
      </c>
    </row>
    <row r="20" spans="1:15" x14ac:dyDescent="0.3">
      <c r="A20" s="24" t="s">
        <v>16</v>
      </c>
      <c r="B20" s="24" t="s">
        <v>17</v>
      </c>
      <c r="C20" s="25">
        <f t="shared" ref="C20" si="3">C21+C22</f>
        <v>41</v>
      </c>
    </row>
    <row r="21" spans="1:15" x14ac:dyDescent="0.3">
      <c r="A21" s="26"/>
      <c r="B21" s="26" t="s">
        <v>18</v>
      </c>
      <c r="C21" s="27"/>
    </row>
    <row r="22" spans="1:15" x14ac:dyDescent="0.3">
      <c r="A22" s="28"/>
      <c r="B22" s="29" t="s">
        <v>19</v>
      </c>
      <c r="C22" s="30">
        <v>41</v>
      </c>
    </row>
    <row r="23" spans="1:15" x14ac:dyDescent="0.3">
      <c r="A23" s="31" t="s">
        <v>20</v>
      </c>
      <c r="B23" s="32" t="s">
        <v>21</v>
      </c>
      <c r="C23" s="33"/>
    </row>
    <row r="24" spans="1:15" s="34" customFormat="1" ht="13.8" x14ac:dyDescent="0.3">
      <c r="A24" s="31" t="s">
        <v>22</v>
      </c>
      <c r="B24" s="31" t="s">
        <v>23</v>
      </c>
      <c r="C24" s="25">
        <f t="shared" ref="C24" si="4">SUM(C25:C29)</f>
        <v>3965</v>
      </c>
    </row>
    <row r="25" spans="1:15" s="1" customFormat="1" x14ac:dyDescent="0.3">
      <c r="A25" s="35"/>
      <c r="B25" s="36" t="s">
        <v>24</v>
      </c>
      <c r="C25" s="30">
        <v>3000</v>
      </c>
    </row>
    <row r="26" spans="1:15" x14ac:dyDescent="0.3">
      <c r="A26" s="26"/>
      <c r="B26" s="37" t="s">
        <v>25</v>
      </c>
      <c r="C26" s="38"/>
    </row>
    <row r="27" spans="1:15" s="1" customFormat="1" x14ac:dyDescent="0.3">
      <c r="A27" s="35"/>
      <c r="B27" s="36" t="s">
        <v>26</v>
      </c>
      <c r="C27" s="30">
        <v>550</v>
      </c>
    </row>
    <row r="28" spans="1:15" s="1" customFormat="1" x14ac:dyDescent="0.3">
      <c r="A28" s="35"/>
      <c r="B28" s="36" t="s">
        <v>27</v>
      </c>
      <c r="C28" s="27">
        <v>280</v>
      </c>
    </row>
    <row r="29" spans="1:15" x14ac:dyDescent="0.3">
      <c r="A29" s="26"/>
      <c r="B29" s="37" t="s">
        <v>28</v>
      </c>
      <c r="C29" s="39">
        <v>135</v>
      </c>
    </row>
    <row r="30" spans="1:15" x14ac:dyDescent="0.3">
      <c r="A30" s="31" t="s">
        <v>29</v>
      </c>
      <c r="B30" s="31" t="s">
        <v>30</v>
      </c>
      <c r="C30" s="25">
        <f t="shared" ref="C30" si="5">SUM(C31:C41)</f>
        <v>301.5</v>
      </c>
    </row>
    <row r="31" spans="1:15" x14ac:dyDescent="0.3">
      <c r="A31" s="26"/>
      <c r="B31" s="26" t="s">
        <v>31</v>
      </c>
      <c r="C31" s="27"/>
    </row>
    <row r="32" spans="1:15" x14ac:dyDescent="0.3">
      <c r="A32" s="26"/>
      <c r="B32" s="26" t="s">
        <v>32</v>
      </c>
      <c r="C32" s="30">
        <v>64.7</v>
      </c>
    </row>
    <row r="33" spans="1:3" x14ac:dyDescent="0.3">
      <c r="A33" s="35"/>
      <c r="B33" s="40" t="s">
        <v>33</v>
      </c>
      <c r="C33" s="41">
        <v>20</v>
      </c>
    </row>
    <row r="34" spans="1:3" x14ac:dyDescent="0.3">
      <c r="A34" s="35"/>
      <c r="B34" s="26" t="s">
        <v>34</v>
      </c>
      <c r="C34" s="41">
        <v>12</v>
      </c>
    </row>
    <row r="35" spans="1:3" s="1" customFormat="1" x14ac:dyDescent="0.3">
      <c r="A35" s="42"/>
      <c r="B35" s="42" t="s">
        <v>35</v>
      </c>
      <c r="C35" s="27"/>
    </row>
    <row r="36" spans="1:3" x14ac:dyDescent="0.3">
      <c r="A36" s="42"/>
      <c r="B36" s="43" t="s">
        <v>36</v>
      </c>
      <c r="C36" s="44">
        <v>20</v>
      </c>
    </row>
    <row r="37" spans="1:3" x14ac:dyDescent="0.3">
      <c r="A37" s="42"/>
      <c r="B37" s="43" t="s">
        <v>37</v>
      </c>
      <c r="C37" s="27"/>
    </row>
    <row r="38" spans="1:3" x14ac:dyDescent="0.3">
      <c r="A38" s="35"/>
      <c r="B38" s="45" t="s">
        <v>38</v>
      </c>
      <c r="C38" s="41">
        <v>92.4</v>
      </c>
    </row>
    <row r="39" spans="1:3" x14ac:dyDescent="0.3">
      <c r="A39" s="35"/>
      <c r="B39" s="26" t="s">
        <v>39</v>
      </c>
      <c r="C39" s="30"/>
    </row>
    <row r="40" spans="1:3" x14ac:dyDescent="0.3">
      <c r="A40" s="35"/>
      <c r="B40" s="26" t="s">
        <v>40</v>
      </c>
      <c r="C40" s="30"/>
    </row>
    <row r="41" spans="1:3" x14ac:dyDescent="0.3">
      <c r="A41" s="35"/>
      <c r="B41" s="26" t="s">
        <v>41</v>
      </c>
      <c r="C41" s="46">
        <v>92.4</v>
      </c>
    </row>
    <row r="42" spans="1:3" x14ac:dyDescent="0.3">
      <c r="A42" s="31" t="s">
        <v>42</v>
      </c>
      <c r="B42" s="31" t="s">
        <v>43</v>
      </c>
      <c r="C42" s="25">
        <f t="shared" ref="C42" si="6">SUM(C43:C58)</f>
        <v>2330.7359999999999</v>
      </c>
    </row>
    <row r="43" spans="1:3" s="1" customFormat="1" x14ac:dyDescent="0.3">
      <c r="A43" s="11"/>
      <c r="B43" s="11" t="s">
        <v>44</v>
      </c>
      <c r="C43" s="47"/>
    </row>
    <row r="44" spans="1:3" x14ac:dyDescent="0.3">
      <c r="A44" s="48"/>
      <c r="B44" s="49" t="s">
        <v>45</v>
      </c>
      <c r="C44" s="50">
        <v>1420.2360000000001</v>
      </c>
    </row>
    <row r="45" spans="1:3" x14ac:dyDescent="0.3">
      <c r="A45" s="11"/>
      <c r="B45" s="51" t="s">
        <v>46</v>
      </c>
      <c r="C45" s="30"/>
    </row>
    <row r="46" spans="1:3" x14ac:dyDescent="0.3">
      <c r="A46" s="11"/>
      <c r="B46" s="51" t="s">
        <v>47</v>
      </c>
      <c r="C46" s="30"/>
    </row>
    <row r="47" spans="1:3" x14ac:dyDescent="0.3">
      <c r="A47" s="26"/>
      <c r="B47" s="26" t="s">
        <v>48</v>
      </c>
      <c r="C47" s="30">
        <v>47</v>
      </c>
    </row>
    <row r="48" spans="1:3" x14ac:dyDescent="0.3">
      <c r="A48" s="26"/>
      <c r="B48" s="26" t="s">
        <v>49</v>
      </c>
      <c r="C48" s="30"/>
    </row>
    <row r="49" spans="1:3" x14ac:dyDescent="0.3">
      <c r="A49" s="26"/>
      <c r="B49" s="43" t="s">
        <v>50</v>
      </c>
      <c r="C49" s="27">
        <v>200</v>
      </c>
    </row>
    <row r="50" spans="1:3" s="1" customFormat="1" x14ac:dyDescent="0.3">
      <c r="A50" s="35"/>
      <c r="B50" s="42" t="s">
        <v>51</v>
      </c>
      <c r="C50" s="27"/>
    </row>
    <row r="51" spans="1:3" s="1" customFormat="1" x14ac:dyDescent="0.3">
      <c r="A51" s="35"/>
      <c r="B51" s="35" t="s">
        <v>52</v>
      </c>
      <c r="C51" s="30">
        <v>7.5</v>
      </c>
    </row>
    <row r="52" spans="1:3" x14ac:dyDescent="0.3">
      <c r="A52" s="43"/>
      <c r="B52" s="43" t="s">
        <v>53</v>
      </c>
      <c r="C52" s="52"/>
    </row>
    <row r="53" spans="1:3" x14ac:dyDescent="0.3">
      <c r="A53" s="43"/>
      <c r="B53" s="43" t="s">
        <v>54</v>
      </c>
      <c r="C53" s="52"/>
    </row>
    <row r="54" spans="1:3" s="56" customFormat="1" x14ac:dyDescent="0.3">
      <c r="A54" s="53"/>
      <c r="B54" s="54" t="s">
        <v>55</v>
      </c>
      <c r="C54" s="55">
        <v>30</v>
      </c>
    </row>
    <row r="55" spans="1:3" x14ac:dyDescent="0.3">
      <c r="A55" s="26"/>
      <c r="B55" s="26" t="s">
        <v>56</v>
      </c>
      <c r="C55" s="52"/>
    </row>
    <row r="56" spans="1:3" ht="16.5" customHeight="1" x14ac:dyDescent="0.3">
      <c r="A56" s="57"/>
      <c r="B56" s="58" t="s">
        <v>57</v>
      </c>
      <c r="C56" s="59">
        <v>590</v>
      </c>
    </row>
    <row r="57" spans="1:3" s="1" customFormat="1" ht="16.5" customHeight="1" x14ac:dyDescent="0.3">
      <c r="A57" s="57"/>
      <c r="B57" s="60" t="s">
        <v>58</v>
      </c>
      <c r="C57" s="61">
        <v>36</v>
      </c>
    </row>
    <row r="58" spans="1:3" x14ac:dyDescent="0.3">
      <c r="A58" s="35"/>
      <c r="B58" s="35" t="s">
        <v>59</v>
      </c>
      <c r="C58" s="44"/>
    </row>
    <row r="59" spans="1:3" x14ac:dyDescent="0.3">
      <c r="A59" s="62" t="s">
        <v>60</v>
      </c>
      <c r="B59" s="62" t="s">
        <v>61</v>
      </c>
      <c r="C59" s="63">
        <v>233.8845</v>
      </c>
    </row>
    <row r="60" spans="1:3" x14ac:dyDescent="0.3">
      <c r="A60" s="62"/>
      <c r="B60" s="62" t="s">
        <v>62</v>
      </c>
      <c r="C60" s="63"/>
    </row>
    <row r="61" spans="1:3" x14ac:dyDescent="0.3">
      <c r="A61" s="62"/>
      <c r="B61" s="62" t="s">
        <v>63</v>
      </c>
      <c r="C61" s="63">
        <v>702.11945000000003</v>
      </c>
    </row>
    <row r="62" spans="1:3" x14ac:dyDescent="0.3">
      <c r="A62" s="31" t="s">
        <v>64</v>
      </c>
      <c r="B62" s="31" t="s">
        <v>65</v>
      </c>
      <c r="C62" s="25">
        <f t="shared" ref="C62" si="7">SUM(C63:C68)</f>
        <v>715</v>
      </c>
    </row>
    <row r="63" spans="1:3" s="1" customFormat="1" x14ac:dyDescent="0.3">
      <c r="A63" s="64">
        <v>851</v>
      </c>
      <c r="B63" s="35" t="s">
        <v>66</v>
      </c>
      <c r="C63" s="52">
        <v>715</v>
      </c>
    </row>
    <row r="64" spans="1:3" x14ac:dyDescent="0.3">
      <c r="A64" s="65"/>
      <c r="B64" s="26" t="s">
        <v>67</v>
      </c>
      <c r="C64" s="52"/>
    </row>
    <row r="65" spans="1:3" x14ac:dyDescent="0.3">
      <c r="A65" s="66">
        <v>852</v>
      </c>
      <c r="B65" s="26" t="s">
        <v>68</v>
      </c>
      <c r="C65" s="52"/>
    </row>
    <row r="66" spans="1:3" x14ac:dyDescent="0.3">
      <c r="A66" s="67"/>
      <c r="B66" s="26" t="s">
        <v>69</v>
      </c>
      <c r="C66" s="68"/>
    </row>
    <row r="67" spans="1:3" x14ac:dyDescent="0.3">
      <c r="A67" s="67"/>
      <c r="B67" s="26" t="s">
        <v>70</v>
      </c>
      <c r="C67" s="68"/>
    </row>
    <row r="68" spans="1:3" x14ac:dyDescent="0.3">
      <c r="A68" s="69">
        <v>244</v>
      </c>
      <c r="B68" s="26" t="s">
        <v>71</v>
      </c>
      <c r="C68" s="70"/>
    </row>
    <row r="69" spans="1:3" x14ac:dyDescent="0.3">
      <c r="A69" s="31" t="s">
        <v>72</v>
      </c>
      <c r="B69" s="31" t="s">
        <v>73</v>
      </c>
      <c r="C69" s="25">
        <f t="shared" ref="C69" si="8">C70+C71+C72+C73+C74+C75</f>
        <v>341.7</v>
      </c>
    </row>
    <row r="70" spans="1:3" x14ac:dyDescent="0.3">
      <c r="A70" s="11"/>
      <c r="B70" s="11" t="s">
        <v>74</v>
      </c>
      <c r="C70" s="13"/>
    </row>
    <row r="71" spans="1:3" x14ac:dyDescent="0.3">
      <c r="A71" s="11"/>
      <c r="B71" s="11" t="s">
        <v>75</v>
      </c>
      <c r="C71" s="13"/>
    </row>
    <row r="72" spans="1:3" x14ac:dyDescent="0.3">
      <c r="A72" s="11"/>
      <c r="B72" s="11" t="s">
        <v>76</v>
      </c>
      <c r="C72" s="13"/>
    </row>
    <row r="73" spans="1:3" x14ac:dyDescent="0.3">
      <c r="A73" s="48"/>
      <c r="B73" s="14" t="s">
        <v>77</v>
      </c>
      <c r="C73" s="10"/>
    </row>
    <row r="74" spans="1:3" x14ac:dyDescent="0.3">
      <c r="A74" s="48"/>
      <c r="B74" s="14" t="s">
        <v>78</v>
      </c>
      <c r="C74" s="10"/>
    </row>
    <row r="75" spans="1:3" x14ac:dyDescent="0.3">
      <c r="A75" s="48"/>
      <c r="B75" s="9" t="s">
        <v>79</v>
      </c>
      <c r="C75" s="10">
        <f t="shared" ref="C75" si="9">C104*0.15</f>
        <v>341.7</v>
      </c>
    </row>
    <row r="76" spans="1:3" x14ac:dyDescent="0.3">
      <c r="A76" s="31" t="s">
        <v>80</v>
      </c>
      <c r="B76" s="31" t="s">
        <v>81</v>
      </c>
      <c r="C76" s="25">
        <f>C77+C78+C79</f>
        <v>12093.178449999999</v>
      </c>
    </row>
    <row r="77" spans="1:3" x14ac:dyDescent="0.3">
      <c r="A77" s="26" t="s">
        <v>82</v>
      </c>
      <c r="B77" s="71" t="s">
        <v>83</v>
      </c>
      <c r="C77" s="52"/>
    </row>
    <row r="78" spans="1:3" x14ac:dyDescent="0.3">
      <c r="A78" s="72" t="s">
        <v>84</v>
      </c>
      <c r="B78" s="71" t="s">
        <v>85</v>
      </c>
      <c r="C78" s="73">
        <v>11799.37845</v>
      </c>
    </row>
    <row r="79" spans="1:3" x14ac:dyDescent="0.3">
      <c r="A79" s="72"/>
      <c r="B79" s="74" t="s">
        <v>86</v>
      </c>
      <c r="C79" s="75">
        <f t="shared" ref="C79" si="10">SUM(C80:C90)</f>
        <v>293.8</v>
      </c>
    </row>
    <row r="80" spans="1:3" s="18" customFormat="1" x14ac:dyDescent="0.3">
      <c r="A80" s="35"/>
      <c r="B80" s="16" t="s">
        <v>87</v>
      </c>
      <c r="C80" s="46">
        <f t="shared" ref="C80" si="11">1.5*C105</f>
        <v>126</v>
      </c>
    </row>
    <row r="81" spans="1:3" x14ac:dyDescent="0.3">
      <c r="A81" s="35"/>
      <c r="B81" s="71" t="s">
        <v>88</v>
      </c>
      <c r="C81" s="41">
        <f t="shared" ref="C81" si="12">C105*0.2</f>
        <v>16.8</v>
      </c>
    </row>
    <row r="82" spans="1:3" x14ac:dyDescent="0.3">
      <c r="A82" s="35"/>
      <c r="B82" s="71" t="s">
        <v>89</v>
      </c>
      <c r="C82" s="41">
        <v>25</v>
      </c>
    </row>
    <row r="83" spans="1:3" x14ac:dyDescent="0.3">
      <c r="A83" s="26"/>
      <c r="B83" s="71" t="s">
        <v>90</v>
      </c>
      <c r="C83" s="76"/>
    </row>
    <row r="84" spans="1:3" x14ac:dyDescent="0.3">
      <c r="A84" s="26"/>
      <c r="B84" s="71" t="s">
        <v>91</v>
      </c>
      <c r="C84" s="76"/>
    </row>
    <row r="85" spans="1:3" x14ac:dyDescent="0.3">
      <c r="A85" s="26"/>
      <c r="B85" s="71" t="s">
        <v>92</v>
      </c>
      <c r="C85" s="76"/>
    </row>
    <row r="86" spans="1:3" x14ac:dyDescent="0.3">
      <c r="A86" s="26"/>
      <c r="B86" s="71" t="s">
        <v>93</v>
      </c>
      <c r="C86" s="76"/>
    </row>
    <row r="87" spans="1:3" s="18" customFormat="1" x14ac:dyDescent="0.3">
      <c r="A87" s="77"/>
      <c r="B87" s="16" t="s">
        <v>94</v>
      </c>
      <c r="C87" s="41">
        <f t="shared" ref="C87" si="13">C105*1.5</f>
        <v>126</v>
      </c>
    </row>
    <row r="88" spans="1:3" x14ac:dyDescent="0.3">
      <c r="A88" s="26"/>
      <c r="B88" s="71" t="s">
        <v>95</v>
      </c>
      <c r="C88" s="76"/>
    </row>
    <row r="89" spans="1:3" x14ac:dyDescent="0.3">
      <c r="A89" s="26"/>
      <c r="B89" s="11" t="s">
        <v>96</v>
      </c>
      <c r="C89" s="76"/>
    </row>
    <row r="90" spans="1:3" x14ac:dyDescent="0.3">
      <c r="A90" s="57"/>
      <c r="B90" s="57" t="s">
        <v>97</v>
      </c>
      <c r="C90" s="78"/>
    </row>
    <row r="91" spans="1:3" x14ac:dyDescent="0.3">
      <c r="A91" s="79"/>
      <c r="B91" s="31" t="s">
        <v>98</v>
      </c>
      <c r="C91" s="25">
        <f>C4+C12+C20+C23+C24+C30+C42+C59+C60+C61+C62+C69+C76</f>
        <v>130835.98056</v>
      </c>
    </row>
    <row r="92" spans="1:3" x14ac:dyDescent="0.3">
      <c r="A92" s="80"/>
      <c r="B92" s="81" t="s">
        <v>6</v>
      </c>
      <c r="C92" s="82">
        <f>C5+C13+C44+C75</f>
        <v>103544.02799999999</v>
      </c>
    </row>
    <row r="93" spans="1:3" s="18" customFormat="1" x14ac:dyDescent="0.3">
      <c r="A93" s="83"/>
      <c r="B93" s="84" t="s">
        <v>99</v>
      </c>
      <c r="C93" s="85">
        <f>C6+C7+C14+C15+C20+C23+C24+C30+C42-C44+C62+C70+C73+C77+C79</f>
        <v>7278.6080000000002</v>
      </c>
    </row>
    <row r="94" spans="1:3" x14ac:dyDescent="0.3">
      <c r="A94" s="86"/>
      <c r="B94" s="14" t="s">
        <v>100</v>
      </c>
      <c r="C94" s="87">
        <f>C78</f>
        <v>11799.37845</v>
      </c>
    </row>
    <row r="95" spans="1:3" x14ac:dyDescent="0.3">
      <c r="A95" s="86"/>
      <c r="B95" s="14" t="s">
        <v>9</v>
      </c>
      <c r="C95" s="87">
        <f>C8+C16</f>
        <v>6562.08</v>
      </c>
    </row>
    <row r="96" spans="1:3" x14ac:dyDescent="0.3">
      <c r="A96" s="86"/>
      <c r="B96" s="14" t="s">
        <v>10</v>
      </c>
      <c r="C96" s="87">
        <f>C9+C17</f>
        <v>78.12</v>
      </c>
    </row>
    <row r="97" spans="1:3" x14ac:dyDescent="0.3">
      <c r="A97" s="86"/>
      <c r="B97" s="14" t="s">
        <v>11</v>
      </c>
      <c r="C97" s="87">
        <f t="shared" ref="C97" si="14">C10+C18</f>
        <v>396.89215999999999</v>
      </c>
    </row>
    <row r="98" spans="1:3" x14ac:dyDescent="0.3">
      <c r="A98" s="86"/>
      <c r="B98" s="14" t="s">
        <v>12</v>
      </c>
      <c r="C98" s="87">
        <f>C11+C19</f>
        <v>240.87</v>
      </c>
    </row>
    <row r="99" spans="1:3" x14ac:dyDescent="0.3">
      <c r="A99" s="86"/>
      <c r="B99" s="14" t="s">
        <v>101</v>
      </c>
      <c r="C99" s="87"/>
    </row>
    <row r="100" spans="1:3" x14ac:dyDescent="0.3">
      <c r="A100" s="86"/>
      <c r="B100" s="14" t="s">
        <v>102</v>
      </c>
      <c r="C100" s="87">
        <f>C59</f>
        <v>233.8845</v>
      </c>
    </row>
    <row r="101" spans="1:3" x14ac:dyDescent="0.3">
      <c r="A101" s="86"/>
      <c r="B101" s="14" t="s">
        <v>103</v>
      </c>
      <c r="C101" s="88">
        <f>C60</f>
        <v>0</v>
      </c>
    </row>
    <row r="102" spans="1:3" x14ac:dyDescent="0.3">
      <c r="A102" s="86"/>
      <c r="B102" s="14" t="s">
        <v>63</v>
      </c>
      <c r="C102" s="88">
        <f>C61</f>
        <v>702.11945000000003</v>
      </c>
    </row>
    <row r="103" spans="1:3" x14ac:dyDescent="0.3">
      <c r="A103" s="89"/>
      <c r="B103" s="90"/>
      <c r="C103" s="91"/>
    </row>
    <row r="104" spans="1:3" s="93" customFormat="1" x14ac:dyDescent="0.3">
      <c r="A104" s="86" t="s">
        <v>104</v>
      </c>
      <c r="B104" s="14" t="s">
        <v>105</v>
      </c>
      <c r="C104" s="92">
        <v>2278</v>
      </c>
    </row>
    <row r="105" spans="1:3" s="18" customFormat="1" x14ac:dyDescent="0.3">
      <c r="A105" s="77"/>
      <c r="B105" s="94" t="s">
        <v>106</v>
      </c>
      <c r="C105" s="95">
        <v>84</v>
      </c>
    </row>
    <row r="106" spans="1:3" s="1" customFormat="1" x14ac:dyDescent="0.3">
      <c r="A106" s="35"/>
      <c r="B106" s="96" t="s">
        <v>107</v>
      </c>
      <c r="C106" s="97">
        <v>997</v>
      </c>
    </row>
    <row r="107" spans="1:3" x14ac:dyDescent="0.3">
      <c r="A107" s="26"/>
      <c r="B107" s="96" t="s">
        <v>108</v>
      </c>
      <c r="C107" s="97"/>
    </row>
    <row r="108" spans="1:3" x14ac:dyDescent="0.3">
      <c r="A108" s="26"/>
      <c r="B108" s="11" t="s">
        <v>109</v>
      </c>
      <c r="C108" s="97">
        <v>8</v>
      </c>
    </row>
    <row r="109" spans="1:3" x14ac:dyDescent="0.3">
      <c r="C109" s="98"/>
    </row>
    <row r="111" spans="1:3" x14ac:dyDescent="0.3">
      <c r="A111" s="71" t="s">
        <v>110</v>
      </c>
      <c r="B111" s="99" t="s">
        <v>2</v>
      </c>
      <c r="C111" s="26"/>
    </row>
    <row r="112" spans="1:3" x14ac:dyDescent="0.3">
      <c r="A112" s="100">
        <v>100</v>
      </c>
      <c r="B112" s="101" t="s">
        <v>111</v>
      </c>
      <c r="C112" s="102">
        <f t="shared" ref="C112" si="15">C113+C114+C115</f>
        <v>110111.86215999999</v>
      </c>
    </row>
    <row r="113" spans="1:3" x14ac:dyDescent="0.3">
      <c r="A113" s="49"/>
      <c r="B113" s="103" t="s">
        <v>112</v>
      </c>
      <c r="C113" s="104">
        <f>C5+C13</f>
        <v>101782.09199999999</v>
      </c>
    </row>
    <row r="114" spans="1:3" x14ac:dyDescent="0.3">
      <c r="A114" s="49"/>
      <c r="B114" s="105" t="s">
        <v>113</v>
      </c>
      <c r="C114" s="106">
        <f>C8+C9+C10+C11+C16+C17+C18+C19</f>
        <v>7277.96216</v>
      </c>
    </row>
    <row r="115" spans="1:3" x14ac:dyDescent="0.3">
      <c r="A115" s="107"/>
      <c r="B115" s="108" t="s">
        <v>114</v>
      </c>
      <c r="C115" s="109">
        <f>C6+C7+C14+C15</f>
        <v>1051.808</v>
      </c>
    </row>
    <row r="116" spans="1:3" x14ac:dyDescent="0.3">
      <c r="A116" s="100">
        <v>200</v>
      </c>
      <c r="B116" s="101" t="s">
        <v>111</v>
      </c>
      <c r="C116" s="109">
        <f>C117+C118</f>
        <v>19073.114450000001</v>
      </c>
    </row>
    <row r="117" spans="1:3" x14ac:dyDescent="0.3">
      <c r="A117" s="49"/>
      <c r="B117" s="103" t="s">
        <v>112</v>
      </c>
      <c r="C117" s="110">
        <f t="shared" ref="C117" si="16">C44+C75</f>
        <v>1761.9360000000001</v>
      </c>
    </row>
    <row r="118" spans="1:3" x14ac:dyDescent="0.3">
      <c r="A118" s="107"/>
      <c r="B118" s="108" t="s">
        <v>114</v>
      </c>
      <c r="C118" s="26">
        <f t="shared" ref="C118" si="17">C119+C120</f>
        <v>17311.178449999999</v>
      </c>
    </row>
    <row r="119" spans="1:3" x14ac:dyDescent="0.3">
      <c r="A119" s="35"/>
      <c r="B119" s="111">
        <v>244</v>
      </c>
      <c r="C119" s="109">
        <f>C20+C28+C29+C30+C42-C44+C69-C75+C76</f>
        <v>13761.178449999999</v>
      </c>
    </row>
    <row r="120" spans="1:3" x14ac:dyDescent="0.3">
      <c r="A120" s="35"/>
      <c r="B120" s="111">
        <v>247</v>
      </c>
      <c r="C120" s="109">
        <f>C25+C26+C27</f>
        <v>3550</v>
      </c>
    </row>
    <row r="121" spans="1:3" x14ac:dyDescent="0.3">
      <c r="A121" s="107">
        <v>263</v>
      </c>
      <c r="B121" s="112"/>
      <c r="C121" s="113">
        <f t="shared" ref="C121" si="18">C59+C60+C61</f>
        <v>936.00395000000003</v>
      </c>
    </row>
    <row r="122" spans="1:3" x14ac:dyDescent="0.3">
      <c r="A122" s="35"/>
      <c r="B122" s="111"/>
      <c r="C122" s="109"/>
    </row>
    <row r="123" spans="1:3" x14ac:dyDescent="0.3">
      <c r="A123" s="107">
        <v>800</v>
      </c>
      <c r="B123" s="108" t="s">
        <v>114</v>
      </c>
      <c r="C123" s="109">
        <f>C62</f>
        <v>715</v>
      </c>
    </row>
    <row r="124" spans="1:3" x14ac:dyDescent="0.3">
      <c r="A124" s="107"/>
      <c r="B124" s="108" t="s">
        <v>115</v>
      </c>
      <c r="C124" s="114">
        <f t="shared" ref="C124" si="19">C125+C126+C127+C128</f>
        <v>130835.98055999998</v>
      </c>
    </row>
    <row r="125" spans="1:3" x14ac:dyDescent="0.3">
      <c r="A125" s="49"/>
      <c r="B125" s="103" t="s">
        <v>112</v>
      </c>
      <c r="C125" s="110">
        <f>C113+C117</f>
        <v>103544.02799999999</v>
      </c>
    </row>
    <row r="126" spans="1:3" x14ac:dyDescent="0.3">
      <c r="A126" s="49"/>
      <c r="B126" s="105" t="s">
        <v>116</v>
      </c>
      <c r="C126" s="115">
        <f t="shared" ref="C126" si="20">C114</f>
        <v>7277.96216</v>
      </c>
    </row>
    <row r="127" spans="1:3" x14ac:dyDescent="0.3">
      <c r="A127" s="49"/>
      <c r="B127" s="105" t="s">
        <v>117</v>
      </c>
      <c r="C127" s="115">
        <f t="shared" ref="C127" si="21">C121</f>
        <v>936.00395000000003</v>
      </c>
    </row>
    <row r="128" spans="1:3" x14ac:dyDescent="0.3">
      <c r="A128" s="107"/>
      <c r="B128" s="108" t="s">
        <v>114</v>
      </c>
      <c r="C128" s="109">
        <f>C115+C118+C123</f>
        <v>19077.98645</v>
      </c>
    </row>
  </sheetData>
  <mergeCells count="1">
    <mergeCell ref="A63:A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2025-01-10T17:54:11Z</dcterms:modified>
</cp:coreProperties>
</file>